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5_Metz_Jury/"/>
    </mc:Choice>
  </mc:AlternateContent>
  <xr:revisionPtr revIDLastSave="566" documentId="13_ncr:1_{B42BFC79-E3C5-45EE-B623-E9954E01DC4B}" xr6:coauthVersionLast="47" xr6:coauthVersionMax="47" xr10:uidLastSave="{6BE279C7-C970-4871-943B-154078EC81CA}"/>
  <bookViews>
    <workbookView xWindow="4290" yWindow="-16320" windowWidth="29040" windowHeight="15720"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4" l="1"/>
  <c r="G19" i="4" s="1"/>
  <c r="E18" i="4"/>
  <c r="G18" i="4" s="1"/>
  <c r="E17" i="4"/>
  <c r="E16" i="4"/>
  <c r="E15" i="4"/>
  <c r="E14" i="4"/>
  <c r="E10" i="4"/>
  <c r="E9" i="4"/>
  <c r="E8" i="4"/>
  <c r="F19" i="4"/>
  <c r="F18" i="4"/>
  <c r="F17" i="4" l="1"/>
  <c r="F11" i="4"/>
  <c r="E13" i="4"/>
  <c r="E12" i="4"/>
  <c r="E11" i="4"/>
  <c r="F15" i="4"/>
  <c r="F13" i="4"/>
  <c r="F12" i="4"/>
  <c r="F10" i="4"/>
  <c r="F16" i="4"/>
  <c r="F14" i="4"/>
  <c r="F9" i="4"/>
  <c r="F8" i="4"/>
  <c r="G10" i="4" l="1"/>
  <c r="G8" i="4"/>
  <c r="G12" i="4"/>
  <c r="G17" i="4"/>
  <c r="G9" i="4"/>
  <c r="G11" i="4"/>
  <c r="G13" i="4"/>
  <c r="G15" i="4"/>
  <c r="G14" i="4"/>
  <c r="G16" i="4"/>
  <c r="G2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<sst xmlns="http://schemas.openxmlformats.org/spreadsheetml/2006/main" count="79" uniqueCount="68">
  <si>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</si>
  <si>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</si>
  <si>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</si>
  <si>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</si>
  <si>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</si>
  <si>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</si>
  <si>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</si>
  <si>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</si>
  <si>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</si>
  <si>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</si>
  <si>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</si>
  <si>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</si>
  <si>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</si>
  <si>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</si>
  <si>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</si>
  <si>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</si>
  <si>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</si>
  <si>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</si>
  <si>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</si>
  <si>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</si>
  <si>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</si>
  <si>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</si>
  <si>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</si>
  <si>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</si>
  <si>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</si>
  <si>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</si>
  <si>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</si>
  <si>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</si>
  <si>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</si>
  <si>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</si>
  <si>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</si>
  <si>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</si>
  <si>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</si>
  <si>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</si>
  <si>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</si>
  <si>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</si>
  <si>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</si>
  <si>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</si>
  <si>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</si>
  <si>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</si>
  <si>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</si>
  <si>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</si>
  <si>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</si>
  <si>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</si>
  <si>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</si>
  <si>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</si>
  <si>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</si>
  <si>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</si>
  <si>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</si>
  <si>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</si>
  <si>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</si>
  <si>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</si>
  <si>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Transport sanitaire allongé non médicalisé et assis professionnalisé</t>
  </si>
  <si>
    <t>Allongé de nuit</t>
  </si>
  <si>
    <t>Assis de nuit</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</si>
  <si>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</si>
  <si>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</si>
  <si>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Assis de jour un dimanche</t>
  </si>
  <si>
    <t>Transport sanitaire allongé non médicalisé et assis professionnalisé - Lot 8 EPSM Metz Jury</t>
  </si>
  <si>
    <t>EPSM Metz Jury</t>
  </si>
  <si>
    <t>Lot 8</t>
  </si>
  <si>
    <t>Jury =&gt; Mercy</t>
  </si>
  <si>
    <t>Jury =&gt; Sarreguemines</t>
  </si>
  <si>
    <t>Jury =&gt; Metz</t>
  </si>
  <si>
    <t>Jury =&gt; Maizeroy</t>
  </si>
  <si>
    <t>Pour les sociétés signataires de l’avenant 11 à la convention nationale des transporteurs sanitaires privés (relatif à la géolocalistion), les tarifs majorés de cet avenant seront appliqués sous réserve de présentation de l'avenant signé.</t>
  </si>
  <si>
    <t>Ambulances*</t>
  </si>
  <si>
    <t>VSL*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</si>
</sst>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1">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
      <patternFill patternType="solid">
        <fgColor theme="5" tint="0.89999084444715716"/>
        <bgColor indexed="64"/>
      </patternFill>
    </fill>
  </fills>
  <borders count="2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1" fontId="0" fillId="8" borderId="2"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0" fontId="0" fillId="9" borderId="2" xfId="0" applyFill="1" applyBorder="1"/>
    <xf numFmtId="9" fontId="0" fillId="9" borderId="17" xfId="2" applyFont="1" applyFill="1" applyBorder="1"/>
    <xf numFmtId="44" fontId="0" fillId="9" borderId="2" xfId="0" applyNumberFormat="1" applyFill="1" applyBorder="1"/>
    <xf numFmtId="44" fontId="0" fillId="8" borderId="2" xfId="0" applyNumberFormat="1" applyFill="1" applyBorder="1"/>
    <xf numFmtId="0" fontId="0" fillId="8" borderId="2" xfId="0" applyFill="1" applyBorder="1"/>
    <xf numFmtId="9" fontId="0" fillId="9" borderId="17" xfId="0" applyNumberFormat="1" applyFill="1" applyBorder="1"/>
    <xf numFmtId="1" fontId="0" fillId="9" borderId="2" xfId="0" applyNumberFormat="1" applyFill="1" applyBorder="1"/>
    <xf numFmtId="1" fontId="0" fillId="10" borderId="2" xfId="0" applyNumberFormat="1" applyFill="1" applyBorder="1"/>
    <xf numFmtId="44" fontId="0" fillId="10" borderId="2" xfId="0" applyNumberFormat="1" applyFill="1" applyBorder="1"/>
    <xf numFmtId="44" fontId="0" fillId="0" borderId="0" xfId="0" applyNumberFormat="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0" fontId="0" fillId="0" borderId="2" xfId="0" applyBorder="1" applyAlignment="1">
      <alignment horizontal="center" vertical="center"/>
    </xf>
    <xf numFmtId="164" fontId="0" fillId="0" borderId="3" xfId="0" applyNumberFormat="1" applyBorder="1" applyAlignment="1">
      <alignment horizontal="center" vertical="center"/>
    </xf>
    <xf numFmtId="164" fontId="0" fillId="0" borderId="17" xfId="0" applyNumberFormat="1"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164" fontId="0" fillId="0" borderId="19" xfId="0" applyNumberFormat="1" applyBorder="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13" fillId="2" borderId="12" xfId="0" applyFont="1" applyFill="1" applyBorder="1" applyAlignment="1">
      <alignment horizontal="left" wrapText="1"/>
    </xf>
    <xf numFmtId="0" fontId="13" fillId="2" borderId="13" xfId="0" applyFont="1" applyFill="1" applyBorder="1" applyAlignment="1">
      <alignment horizontal="left" wrapText="1"/>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8"/>
  <sheetViews>
    <sheetView tabSelected="1" zoomScale="68" zoomScaleNormal="70" workbookViewId="0">
      <selection activeCell="K17" sqref="K17"/>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57" t="s">
        <v>0</v>
      </c>
      <c r="B1" s="57"/>
      <c r="C1" s="57"/>
      <c r="D1" s="57"/>
      <c r="E1" s="57"/>
      <c r="F1" s="57"/>
      <c r="G1" s="57"/>
      <c r="H1" s="57"/>
      <c r="I1" s="57"/>
      <c r="J1" s="57"/>
      <c r="K1" s="57"/>
      <c r="L1" s="57"/>
      <c r="M1" s="57"/>
    </row>
    <row r="3" spans="1:13" x14ac:dyDescent="0.4">
      <c r="A3" s="8" t="s">
        <v>1</v>
      </c>
      <c r="B3" s="9"/>
      <c r="C3" s="58"/>
      <c r="D3" s="58"/>
      <c r="E3" s="58"/>
      <c r="F3" s="58"/>
      <c r="G3" s="58"/>
      <c r="H3" s="58"/>
      <c r="I3" s="58"/>
      <c r="J3" s="58"/>
      <c r="K3" s="58"/>
      <c r="L3" s="59"/>
    </row>
    <row r="4" spans="1:13" ht="16.5" customHeight="1" x14ac:dyDescent="0.4">
      <c r="A4" s="10"/>
      <c r="B4" s="60" t="s">
        <v>2</v>
      </c>
      <c r="C4" s="60"/>
      <c r="D4" s="60"/>
      <c r="E4" s="60"/>
      <c r="F4" s="60"/>
      <c r="G4" s="60"/>
      <c r="H4" s="60"/>
      <c r="I4" s="60"/>
      <c r="J4" s="60"/>
      <c r="K4" s="60"/>
      <c r="L4" s="61"/>
    </row>
    <row r="5" spans="1:13" ht="16.5" customHeight="1" x14ac:dyDescent="0.4">
      <c r="A5" s="10"/>
      <c r="B5" s="62" t="s">
        <v>3</v>
      </c>
      <c r="C5" s="62"/>
      <c r="D5" s="62"/>
      <c r="E5" s="62"/>
      <c r="F5" s="62"/>
      <c r="G5" s="62"/>
      <c r="H5" s="62"/>
      <c r="I5" s="62"/>
      <c r="J5" s="62"/>
      <c r="K5" s="62"/>
      <c r="L5" s="63"/>
    </row>
    <row r="6" spans="1:13" ht="16.5" customHeight="1" x14ac:dyDescent="0.4">
      <c r="A6" s="10"/>
      <c r="B6" s="55" t="s">
        <v>4</v>
      </c>
      <c r="C6" s="55"/>
      <c r="D6" s="55"/>
      <c r="E6" s="55"/>
      <c r="F6" s="55"/>
      <c r="G6" s="55"/>
      <c r="H6" s="55"/>
      <c r="I6" s="55"/>
      <c r="J6" s="55"/>
      <c r="K6" s="55"/>
      <c r="L6" s="56"/>
    </row>
    <row r="7" spans="1:13" ht="16.5" customHeight="1" x14ac:dyDescent="0.4">
      <c r="A7" s="10"/>
      <c r="B7" s="55" t="s">
        <v>5</v>
      </c>
      <c r="C7" s="55"/>
      <c r="D7" s="55"/>
      <c r="E7" s="55"/>
      <c r="F7" s="55"/>
      <c r="G7" s="55"/>
      <c r="H7" s="55"/>
      <c r="I7" s="55"/>
      <c r="J7" s="55"/>
      <c r="K7" s="55"/>
      <c r="L7" s="56"/>
    </row>
    <row r="8" spans="1:13" ht="16.5" customHeight="1" x14ac:dyDescent="0.4">
      <c r="A8" s="10"/>
      <c r="B8" s="55" t="s">
        <v>51</v>
      </c>
      <c r="C8" s="55"/>
      <c r="D8" s="55"/>
      <c r="E8" s="55"/>
      <c r="F8" s="55"/>
      <c r="G8" s="55"/>
      <c r="H8" s="55"/>
      <c r="I8" s="55"/>
      <c r="J8" s="55"/>
      <c r="K8" s="55"/>
      <c r="L8" s="56"/>
    </row>
    <row r="9" spans="1:13" ht="31.5" customHeight="1" x14ac:dyDescent="0.4">
      <c r="A9" s="11"/>
      <c r="B9" s="81" t="s">
        <v>65</v>
      </c>
      <c r="C9" s="81"/>
      <c r="D9" s="81"/>
      <c r="E9" s="81"/>
      <c r="F9" s="81"/>
      <c r="G9" s="81"/>
      <c r="H9" s="81"/>
      <c r="I9" s="81"/>
      <c r="J9" s="81"/>
      <c r="K9" s="81"/>
      <c r="L9" s="82"/>
    </row>
    <row r="11" spans="1:13" ht="15" x14ac:dyDescent="0.4">
      <c r="B11" s="15"/>
      <c r="C11" s="53" t="s">
        <v>66</v>
      </c>
      <c r="D11" s="53"/>
      <c r="G11" s="54" t="s">
        <v>67</v>
      </c>
      <c r="H11" s="54"/>
    </row>
    <row r="12" spans="1:13" ht="40.5" customHeight="1" x14ac:dyDescent="0.4">
      <c r="B12" s="15"/>
      <c r="C12" s="16" t="s">
        <v>6</v>
      </c>
      <c r="D12" s="12">
        <v>52.41</v>
      </c>
      <c r="G12" s="16" t="s">
        <v>35</v>
      </c>
      <c r="H12" s="12">
        <v>13.04</v>
      </c>
    </row>
    <row r="13" spans="1:13" ht="27.75" x14ac:dyDescent="0.4">
      <c r="B13" s="15"/>
      <c r="C13" s="16" t="s">
        <v>43</v>
      </c>
      <c r="D13" s="12">
        <v>58.53</v>
      </c>
      <c r="G13" s="16" t="s">
        <v>7</v>
      </c>
      <c r="H13" s="12">
        <v>1.07</v>
      </c>
    </row>
    <row r="14" spans="1:13" ht="27.75" x14ac:dyDescent="0.4">
      <c r="B14" s="15"/>
      <c r="C14" s="16" t="s">
        <v>7</v>
      </c>
      <c r="D14" s="12">
        <v>2.44</v>
      </c>
      <c r="G14" s="16" t="s">
        <v>8</v>
      </c>
      <c r="H14" s="12">
        <v>8.5399999999999991</v>
      </c>
    </row>
    <row r="15" spans="1:13" ht="27.75" x14ac:dyDescent="0.4">
      <c r="B15" s="15"/>
      <c r="C15" s="16" t="s">
        <v>9</v>
      </c>
      <c r="D15" s="12">
        <v>8.6999999999999993</v>
      </c>
      <c r="G15" s="16" t="s">
        <v>10</v>
      </c>
      <c r="H15" s="12">
        <v>7.68</v>
      </c>
    </row>
    <row r="16" spans="1:13" ht="27.75" x14ac:dyDescent="0.4">
      <c r="B16" s="15"/>
      <c r="C16" s="16" t="s">
        <v>11</v>
      </c>
      <c r="D16" s="12">
        <v>6.84</v>
      </c>
      <c r="G16" s="16" t="s">
        <v>12</v>
      </c>
      <c r="H16" s="12">
        <v>7.03</v>
      </c>
    </row>
    <row r="17" spans="2:8" ht="38.549999999999997" customHeight="1" x14ac:dyDescent="0.4">
      <c r="B17" s="15"/>
      <c r="C17" s="16" t="s">
        <v>13</v>
      </c>
      <c r="D17" s="12">
        <v>4.97</v>
      </c>
      <c r="G17" s="16" t="s">
        <v>14</v>
      </c>
      <c r="H17" s="12">
        <v>6.35</v>
      </c>
    </row>
    <row r="18" spans="2:8" ht="27.75" x14ac:dyDescent="0.4">
      <c r="B18" s="15"/>
      <c r="C18" s="16" t="s">
        <v>15</v>
      </c>
      <c r="D18" s="12">
        <v>3.11</v>
      </c>
      <c r="G18" s="16" t="s">
        <v>16</v>
      </c>
      <c r="H18" s="12">
        <v>5.22</v>
      </c>
    </row>
    <row r="19" spans="2:8" ht="27.75" x14ac:dyDescent="0.4">
      <c r="B19" s="15"/>
      <c r="C19" s="16" t="s">
        <v>17</v>
      </c>
      <c r="D19" s="13">
        <v>0.75</v>
      </c>
      <c r="G19" s="16" t="s">
        <v>18</v>
      </c>
      <c r="H19" s="12">
        <v>4.62</v>
      </c>
    </row>
    <row r="20" spans="2:8" ht="28.15" thickBot="1" x14ac:dyDescent="0.45">
      <c r="B20" s="15"/>
      <c r="C20" s="17" t="s">
        <v>19</v>
      </c>
      <c r="D20" s="14">
        <v>0.5</v>
      </c>
      <c r="G20" s="16" t="s">
        <v>20</v>
      </c>
      <c r="H20" s="12">
        <v>4.01</v>
      </c>
    </row>
    <row r="21" spans="2:8" ht="27.75" x14ac:dyDescent="0.4">
      <c r="C21" s="7" t="s">
        <v>34</v>
      </c>
      <c r="G21" s="16" t="s">
        <v>21</v>
      </c>
      <c r="H21" s="12">
        <v>3.41</v>
      </c>
    </row>
    <row r="22" spans="2:8" ht="27.75" x14ac:dyDescent="0.4">
      <c r="G22" s="16" t="s">
        <v>22</v>
      </c>
      <c r="H22" s="12">
        <v>2.8</v>
      </c>
    </row>
    <row r="23" spans="2:8" ht="27.75" x14ac:dyDescent="0.4">
      <c r="G23" s="16" t="s">
        <v>23</v>
      </c>
      <c r="H23" s="12">
        <v>2.0699999999999998</v>
      </c>
    </row>
    <row r="24" spans="2:8" ht="27.75" x14ac:dyDescent="0.4">
      <c r="G24" s="16" t="s">
        <v>24</v>
      </c>
      <c r="H24" s="12">
        <v>1.5</v>
      </c>
    </row>
    <row r="25" spans="2:8" ht="27.75" x14ac:dyDescent="0.4">
      <c r="G25" s="16" t="s">
        <v>25</v>
      </c>
      <c r="H25" s="12">
        <v>0.91</v>
      </c>
    </row>
    <row r="26" spans="2:8" x14ac:dyDescent="0.4">
      <c r="G26" s="16" t="s">
        <v>17</v>
      </c>
      <c r="H26" s="13">
        <v>0.5</v>
      </c>
    </row>
    <row r="27" spans="2:8" ht="27.75" x14ac:dyDescent="0.4">
      <c r="G27" s="16" t="s">
        <v>19</v>
      </c>
      <c r="H27" s="13">
        <v>0.25</v>
      </c>
    </row>
    <row r="28" spans="2:8" ht="36.75" customHeight="1" x14ac:dyDescent="0.4">
      <c r="G28" s="7" t="s">
        <v>34</v>
      </c>
    </row>
  </sheetData>
  <mergeCells count="10">
    <mergeCell ref="C11:D11"/>
    <mergeCell ref="G11:H11"/>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D17" sqref="D17"/>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8"/>
      <c r="C1" s="68"/>
      <c r="D1" s="68"/>
      <c r="E1" s="21"/>
      <c r="F1" s="21"/>
      <c r="G1" s="21"/>
      <c r="H1" s="21"/>
      <c r="I1" s="21"/>
    </row>
    <row r="2" spans="1:9" ht="20.25" x14ac:dyDescent="0.4">
      <c r="B2" s="69" t="s">
        <v>26</v>
      </c>
      <c r="C2" s="69"/>
      <c r="D2" s="69"/>
      <c r="E2" s="18"/>
      <c r="F2" s="18"/>
      <c r="G2" s="18"/>
      <c r="H2" s="18"/>
      <c r="I2" s="18"/>
    </row>
    <row r="4" spans="1:9" ht="25.5" customHeight="1" x14ac:dyDescent="0.4">
      <c r="B4" s="64" t="s">
        <v>52</v>
      </c>
      <c r="C4" s="64"/>
      <c r="D4" s="64"/>
    </row>
    <row r="5" spans="1:9" s="3" customFormat="1" ht="25.15" x14ac:dyDescent="0.4">
      <c r="B5" s="65" t="s">
        <v>27</v>
      </c>
      <c r="C5" s="65"/>
      <c r="D5" s="65"/>
    </row>
    <row r="6" spans="1:9" x14ac:dyDescent="0.4">
      <c r="A6" s="4"/>
      <c r="B6" s="4"/>
      <c r="C6" s="4"/>
      <c r="D6" s="4"/>
    </row>
    <row r="7" spans="1:9" ht="30" x14ac:dyDescent="0.4">
      <c r="A7" s="4"/>
      <c r="B7" s="25" t="s">
        <v>28</v>
      </c>
      <c r="C7" s="66"/>
      <c r="D7" s="67"/>
    </row>
    <row r="8" spans="1:9" ht="15" x14ac:dyDescent="0.4">
      <c r="A8" s="4"/>
      <c r="B8" s="25" t="s">
        <v>29</v>
      </c>
      <c r="C8" s="66"/>
      <c r="D8" s="67"/>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60</v>
      </c>
      <c r="B11" s="19" t="s">
        <v>59</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21"/>
  <sheetViews>
    <sheetView showGridLines="0" zoomScale="87" workbookViewId="0">
      <selection activeCell="E22" sqref="E22"/>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76" t="s">
        <v>36</v>
      </c>
      <c r="B1" s="76"/>
      <c r="C1" s="76"/>
      <c r="D1" s="76"/>
      <c r="E1" s="76"/>
      <c r="F1" s="76"/>
      <c r="G1" s="76"/>
      <c r="H1" s="76"/>
      <c r="I1" s="76"/>
    </row>
    <row r="2" spans="1:9" s="2" customFormat="1" ht="20.25" x14ac:dyDescent="0.4">
      <c r="A2" s="27"/>
      <c r="B2" s="27"/>
      <c r="C2" s="27"/>
      <c r="D2" s="27"/>
      <c r="E2" s="27"/>
      <c r="F2" s="27"/>
      <c r="G2" s="27"/>
      <c r="H2" s="28"/>
      <c r="I2"/>
    </row>
    <row r="3" spans="1:9" s="2" customFormat="1" ht="25.15" x14ac:dyDescent="0.4">
      <c r="A3" s="77" t="s">
        <v>58</v>
      </c>
      <c r="B3" s="77"/>
      <c r="C3" s="77"/>
      <c r="D3" s="77"/>
      <c r="E3" s="77"/>
      <c r="F3" s="77"/>
      <c r="G3" s="77"/>
      <c r="H3" s="77"/>
      <c r="I3" s="77"/>
    </row>
    <row r="4" spans="1:9" s="3" customFormat="1" ht="44.65" customHeight="1" x14ac:dyDescent="0.4">
      <c r="A4" s="78" t="s">
        <v>55</v>
      </c>
      <c r="B4" s="78"/>
      <c r="C4" s="78"/>
      <c r="D4" s="78"/>
      <c r="E4" s="78"/>
      <c r="F4" s="78"/>
      <c r="G4" s="78"/>
      <c r="H4" s="78"/>
      <c r="I4" s="78"/>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5" t="s">
        <v>44</v>
      </c>
      <c r="B8" s="79" t="s">
        <v>61</v>
      </c>
      <c r="C8" s="71">
        <v>5.4</v>
      </c>
      <c r="D8" s="36">
        <v>4</v>
      </c>
      <c r="E8" s="37">
        <f>'Tarifs en vigueur'!D12+'Tarifs en vigueur'!D14*(DQE!C8-3)+'Tarifs en vigueur'!D15</f>
        <v>66.965999999999994</v>
      </c>
      <c r="F8" s="38">
        <f>Lot_assis_allongé!$C$11</f>
        <v>0</v>
      </c>
      <c r="G8" s="37">
        <f t="shared" ref="G8:G18" si="0">((D8*E8)+(F8*D8*E8))*12</f>
        <v>3214.3679999999995</v>
      </c>
      <c r="H8" s="31"/>
      <c r="I8" s="31"/>
    </row>
    <row r="9" spans="1:9" x14ac:dyDescent="0.4">
      <c r="A9" s="35" t="s">
        <v>53</v>
      </c>
      <c r="B9" s="80"/>
      <c r="C9" s="75"/>
      <c r="D9" s="36">
        <v>2</v>
      </c>
      <c r="E9" s="37">
        <f>('Tarifs en vigueur'!D12+'Tarifs en vigueur'!D14*(DQE!C8-3)+'Tarifs en vigueur'!D15)*(1+'Tarifs en vigueur'!D19)</f>
        <v>117.19049999999999</v>
      </c>
      <c r="F9" s="38">
        <f>Lot_assis_allongé!$C$11</f>
        <v>0</v>
      </c>
      <c r="G9" s="37">
        <f t="shared" si="0"/>
        <v>2812.5719999999997</v>
      </c>
      <c r="H9" s="31"/>
      <c r="I9" s="31"/>
    </row>
    <row r="10" spans="1:9" x14ac:dyDescent="0.4">
      <c r="A10" s="40" t="s">
        <v>45</v>
      </c>
      <c r="B10" s="74"/>
      <c r="C10" s="72"/>
      <c r="D10" s="41">
        <v>6.7200000000000006</v>
      </c>
      <c r="E10" s="42">
        <f>'Tarifs en vigueur'!H12+'Tarifs en vigueur'!H13*(DQE!C8-3)+'Tarifs en vigueur'!H14</f>
        <v>24.148</v>
      </c>
      <c r="F10" s="44">
        <f>Lot_assis_allongé!$D$11</f>
        <v>0</v>
      </c>
      <c r="G10" s="42">
        <f t="shared" si="0"/>
        <v>1947.2947200000001</v>
      </c>
      <c r="H10" s="31"/>
      <c r="I10" s="31"/>
    </row>
    <row r="11" spans="1:9" x14ac:dyDescent="0.4">
      <c r="A11" s="35" t="s">
        <v>44</v>
      </c>
      <c r="B11" s="73" t="s">
        <v>62</v>
      </c>
      <c r="C11" s="71">
        <v>80</v>
      </c>
      <c r="D11" s="36">
        <v>1.76</v>
      </c>
      <c r="E11" s="37">
        <f>'Tarifs en vigueur'!D12+'Tarifs en vigueur'!D14*(DQE!C11-3)</f>
        <v>240.29</v>
      </c>
      <c r="F11" s="38">
        <f>Lot_assis_allongé!$C$11</f>
        <v>0</v>
      </c>
      <c r="G11" s="37">
        <f t="shared" si="0"/>
        <v>5074.9247999999998</v>
      </c>
    </row>
    <row r="12" spans="1:9" x14ac:dyDescent="0.4">
      <c r="A12" s="40" t="s">
        <v>45</v>
      </c>
      <c r="B12" s="80"/>
      <c r="C12" s="75"/>
      <c r="D12" s="41">
        <v>1</v>
      </c>
      <c r="E12" s="42">
        <f>'Tarifs en vigueur'!H12+'Tarifs en vigueur'!H13*(DQE!C11-3)</f>
        <v>95.43</v>
      </c>
      <c r="F12" s="44">
        <f>Lot_assis_allongé!$D$11</f>
        <v>0</v>
      </c>
      <c r="G12" s="42">
        <f t="shared" si="0"/>
        <v>1145.1600000000001</v>
      </c>
      <c r="H12" s="52"/>
    </row>
    <row r="13" spans="1:9" x14ac:dyDescent="0.4">
      <c r="A13" s="40" t="s">
        <v>54</v>
      </c>
      <c r="B13" s="74"/>
      <c r="C13" s="72"/>
      <c r="D13" s="43">
        <v>1</v>
      </c>
      <c r="E13" s="45">
        <f>('Tarifs en vigueur'!H12+'Tarifs en vigueur'!H13*(DQE!C11-3))*(1+'Tarifs en vigueur'!H26)</f>
        <v>143.14500000000001</v>
      </c>
      <c r="F13" s="44">
        <f>Lot_assis_allongé!$D$11</f>
        <v>0</v>
      </c>
      <c r="G13" s="42">
        <f t="shared" si="0"/>
        <v>1717.7400000000002</v>
      </c>
      <c r="H13" s="52"/>
    </row>
    <row r="14" spans="1:9" x14ac:dyDescent="0.4">
      <c r="A14" s="35" t="s">
        <v>44</v>
      </c>
      <c r="B14" s="73" t="s">
        <v>63</v>
      </c>
      <c r="C14" s="71">
        <v>10.1</v>
      </c>
      <c r="D14" s="36">
        <v>1.32</v>
      </c>
      <c r="E14" s="46">
        <f>'Tarifs en vigueur'!D12+'Tarifs en vigueur'!D14*(DQE!C14-3)+'Tarifs en vigueur'!D17</f>
        <v>74.703999999999994</v>
      </c>
      <c r="F14" s="38">
        <f>Lot_assis_allongé!$C$11</f>
        <v>0</v>
      </c>
      <c r="G14" s="37">
        <f t="shared" si="0"/>
        <v>1183.3113599999999</v>
      </c>
    </row>
    <row r="15" spans="1:9" x14ac:dyDescent="0.4">
      <c r="A15" s="40" t="s">
        <v>45</v>
      </c>
      <c r="B15" s="74"/>
      <c r="C15" s="75"/>
      <c r="D15" s="41">
        <v>1.6800000000000002</v>
      </c>
      <c r="E15" s="45">
        <f>'Tarifs en vigueur'!H12+'Tarifs en vigueur'!H13*(DQE!C14-3)+'Tarifs en vigueur'!H18</f>
        <v>25.856999999999999</v>
      </c>
      <c r="F15" s="44">
        <f>Lot_assis_allongé!$D$11</f>
        <v>0</v>
      </c>
      <c r="G15" s="42">
        <f t="shared" si="0"/>
        <v>521.27711999999997</v>
      </c>
    </row>
    <row r="16" spans="1:9" x14ac:dyDescent="0.4">
      <c r="A16" s="47" t="s">
        <v>44</v>
      </c>
      <c r="B16" s="73" t="s">
        <v>64</v>
      </c>
      <c r="C16" s="71">
        <v>13.1</v>
      </c>
      <c r="D16" s="39">
        <v>1.32</v>
      </c>
      <c r="E16" s="46">
        <f>('Tarifs en vigueur'!D12+'Tarifs en vigueur'!D14*(DQE!C16-3))+'Tarifs en vigueur'!D17</f>
        <v>82.024000000000001</v>
      </c>
      <c r="F16" s="38">
        <f>Lot_assis_allongé!$C$11</f>
        <v>0</v>
      </c>
      <c r="G16" s="37">
        <f t="shared" si="0"/>
        <v>1299.26016</v>
      </c>
    </row>
    <row r="17" spans="1:7" x14ac:dyDescent="0.4">
      <c r="A17" s="40" t="s">
        <v>57</v>
      </c>
      <c r="B17" s="74"/>
      <c r="C17" s="72"/>
      <c r="D17" s="41">
        <v>1.6800000000000002</v>
      </c>
      <c r="E17" s="45">
        <f>('Tarifs en vigueur'!H12+'Tarifs en vigueur'!H13*(DQE!C16-3)+'Tarifs en vigueur'!H21)*(1+'Tarifs en vigueur'!H27)</f>
        <v>34.071249999999999</v>
      </c>
      <c r="F17" s="48">
        <f>Lot_assis_allongé!$D$11</f>
        <v>0</v>
      </c>
      <c r="G17" s="42">
        <f t="shared" ref="G17:G19" si="1">((D17*E17)+(F17*D17*E17))*12</f>
        <v>686.8764000000001</v>
      </c>
    </row>
    <row r="18" spans="1:7" x14ac:dyDescent="0.4">
      <c r="A18" s="35" t="s">
        <v>44</v>
      </c>
      <c r="B18" s="70" t="s">
        <v>56</v>
      </c>
      <c r="C18" s="71">
        <v>45</v>
      </c>
      <c r="D18" s="50">
        <v>9.24</v>
      </c>
      <c r="E18" s="51">
        <f>'Tarifs en vigueur'!D12+'Tarifs en vigueur'!D14*(DQE!C18-3)</f>
        <v>154.88999999999999</v>
      </c>
      <c r="F18" s="38">
        <f>Lot_assis_allongé!$C$11</f>
        <v>0</v>
      </c>
      <c r="G18" s="37">
        <f t="shared" si="0"/>
        <v>17174.203199999996</v>
      </c>
    </row>
    <row r="19" spans="1:7" x14ac:dyDescent="0.4">
      <c r="A19" s="40" t="s">
        <v>45</v>
      </c>
      <c r="B19" s="70"/>
      <c r="C19" s="72"/>
      <c r="D19" s="49">
        <v>11.760000000000002</v>
      </c>
      <c r="E19" s="45">
        <f>'Tarifs en vigueur'!H12+'Tarifs en vigueur'!H13*(DQE!C18-3)</f>
        <v>57.980000000000004</v>
      </c>
      <c r="F19" s="48">
        <f>Lot_assis_allongé!$D$11</f>
        <v>0</v>
      </c>
      <c r="G19" s="42">
        <f t="shared" si="1"/>
        <v>8182.1376000000018</v>
      </c>
    </row>
    <row r="20" spans="1:7" ht="17.649999999999999" x14ac:dyDescent="0.4">
      <c r="A20" s="26"/>
      <c r="B20" s="26"/>
      <c r="F20" s="33" t="s">
        <v>41</v>
      </c>
      <c r="G20" s="34">
        <f>SUM(G8:G19)</f>
        <v>44959.125359999998</v>
      </c>
    </row>
    <row r="21" spans="1:7" x14ac:dyDescent="0.4">
      <c r="A21" s="4"/>
      <c r="B21" s="4"/>
    </row>
  </sheetData>
  <mergeCells count="13">
    <mergeCell ref="C8:C10"/>
    <mergeCell ref="C11:C13"/>
    <mergeCell ref="C14:C15"/>
    <mergeCell ref="A1:I1"/>
    <mergeCell ref="A3:I3"/>
    <mergeCell ref="A4:I4"/>
    <mergeCell ref="B8:B10"/>
    <mergeCell ref="B11:B13"/>
    <mergeCell ref="B18:B19"/>
    <mergeCell ref="C18:C19"/>
    <mergeCell ref="B16:B17"/>
    <mergeCell ref="C16:C17"/>
    <mergeCell ref="B14:B15"/>
  </mergeCells>
  <pageMargins left="0.7" right="0.7" top="0.75" bottom="0.75" header="0.3" footer="0.3"/>
  <ignoredErrors>
    <ignoredError sqref="F10:F11 F14:F1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26E26C-C539-4A0C-8F41-51CB2DBD9B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FE64806A-C265-4F6B-9840-C258F5116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